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310" windowHeight="7605"/>
  </bookViews>
  <sheets>
    <sheet name="TT HO GIA DINH" sheetId="1" r:id="rId1"/>
  </sheets>
  <definedNames>
    <definedName name="_xlnm.Print_Area" localSheetId="0">'TT HO GIA DINH'!$A$1:$F$57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23" i="1" s="1"/>
  <c r="H17" i="1" l="1"/>
  <c r="H18" i="1" s="1"/>
  <c r="F17" i="1"/>
  <c r="H19" i="1" l="1"/>
  <c r="H20" i="1" s="1"/>
  <c r="H21" i="1" s="1"/>
  <c r="E18" i="1"/>
  <c r="E19" i="1" l="1"/>
  <c r="F19" i="1" s="1"/>
  <c r="F18" i="1"/>
  <c r="E20" i="1" l="1"/>
  <c r="E21" i="1" s="1"/>
  <c r="F20" i="1" l="1"/>
  <c r="E22" i="1"/>
  <c r="F21" i="1"/>
  <c r="F22" i="1" l="1"/>
  <c r="H22" i="1"/>
  <c r="E23" i="1"/>
  <c r="E44" i="1" l="1"/>
  <c r="F44" i="1" s="1"/>
  <c r="E45" i="1"/>
  <c r="F45" i="1" s="1"/>
  <c r="E43" i="1"/>
  <c r="F43" i="1" s="1"/>
  <c r="E46" i="1"/>
  <c r="F46" i="1" s="1"/>
  <c r="E42" i="1"/>
  <c r="E33" i="1"/>
  <c r="F33" i="1" s="1"/>
  <c r="E32" i="1"/>
  <c r="F32" i="1" s="1"/>
  <c r="E31" i="1"/>
  <c r="F31" i="1" s="1"/>
  <c r="E30" i="1"/>
  <c r="F42" i="1" l="1"/>
  <c r="F47" i="1" s="1"/>
  <c r="F48" i="1" s="1"/>
  <c r="F49" i="1" s="1"/>
  <c r="E47" i="1"/>
  <c r="F30" i="1"/>
  <c r="F34" i="1" s="1"/>
  <c r="F35" i="1" s="1"/>
  <c r="F36" i="1" s="1"/>
  <c r="E34" i="1"/>
</calcChain>
</file>

<file path=xl/sharedStrings.xml><?xml version="1.0" encoding="utf-8"?>
<sst xmlns="http://schemas.openxmlformats.org/spreadsheetml/2006/main" count="50" uniqueCount="29">
  <si>
    <t>Biểu giá điện bán lẻ cho sinh hoạt</t>
  </si>
  <si>
    <t>Điện năng tiêu thụ</t>
  </si>
  <si>
    <t>Thành tiền</t>
  </si>
  <si>
    <t>VNĐ</t>
  </si>
  <si>
    <t>kWh</t>
  </si>
  <si>
    <t>Bậc 1: Cho kWh từ 0-50</t>
  </si>
  <si>
    <t>Bậc 2: Cho kWh từ 51 - 100</t>
  </si>
  <si>
    <t>Bậc 3: Cho kWh từ 101 -200</t>
  </si>
  <si>
    <t>Bậc 4: Cho kWh từ 201 -300</t>
  </si>
  <si>
    <t>Bậc 5: Cho kWh từ 301 -400</t>
  </si>
  <si>
    <t>Bậc 6: Cho kWh từ 401 trở lên</t>
  </si>
  <si>
    <t>Tổng</t>
  </si>
  <si>
    <t>Đơn giá</t>
  </si>
  <si>
    <t>TƯ VẤN GIẢI PHÁP ĐIỆN MẶT TRỜI HÒA LƯỚI - HỘ GIA ĐÌNH</t>
  </si>
  <si>
    <t>Tiền điện hàng tháng (Đã gồm 8% VAT)</t>
  </si>
  <si>
    <t>BIỂU GIÁ ĐIỆN SINH HOẠT MỚI - 4 BẬC</t>
  </si>
  <si>
    <t>Bậc 1: Cho kWh từ 0-100</t>
  </si>
  <si>
    <t>Bậc 2: Cho kWh từ 101 - 300</t>
  </si>
  <si>
    <t>Bậc 3: Cho kWh từ 301 -700</t>
  </si>
  <si>
    <t>Bậc 4: Cho kWh từ 701 trở lên</t>
  </si>
  <si>
    <t>Tỷ lệ tăng giảm giá điện so với hiện tại</t>
  </si>
  <si>
    <t>BIỂU GIÁ ĐIỆN SINH HOẠT MỚI - 5 BẬC</t>
  </si>
  <si>
    <t>Bậc 2: Cho kWh từ 101 - 200</t>
  </si>
  <si>
    <t>Bậc 3: Cho kWh từ 201 - 400</t>
  </si>
  <si>
    <t>Bậc 4: Cho kWh từ 401 -700</t>
  </si>
  <si>
    <t>Bậc 5: Cho kWh từ 701 trở lên</t>
  </si>
  <si>
    <t>Kiểm tra hóa đơn điện nhà bạn tăng hay giảm nếu EVN chính thức thay đổi cơ cấu bậc giá điện sinh hoạt:</t>
  </si>
  <si>
    <t>NHẬP SỐ TIỀN ĐIỆN HIỆN TẠI</t>
  </si>
  <si>
    <t>BIỂU GIÁ ĐIỆN SINH HOẠT HIỆN TẠI - 6 BẬC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</si>
</sst>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₫_-;\-* #,##0.00\ _₫_-;_-* &quot;-&quot;??\ _₫_-;_-@_-"/>
    <numFmt numFmtId="165" formatCode="_(* #,##0_);_(* \(#,##0\);_(* &quot;-&quot;??_);_(@_)"/>
    <numFmt numFmtId="166" formatCode="_-* #,##0\ _₫_-;\-* #,##0\ _₫_-;_-* &quot;-&quot;??\ _₫_-;_-@_-"/>
    <numFmt numFmtId="167" formatCode="[$VND]\ #,##0_);\([$VND]\ #,##0\)"/>
  </numFmts>
  <fonts count="27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color rgb="FF0070C0"/>
      <name val="Times New Roman"/>
      <family val="1"/>
    </font>
    <font>
      <u/>
      <sz val="11"/>
      <color theme="10"/>
      <name val="Arial"/>
      <family val="2"/>
      <charset val="163"/>
    </font>
    <font>
      <b/>
      <sz val="18"/>
      <color theme="0"/>
      <name val="Times New Roman"/>
      <family val="1"/>
      <charset val="163"/>
    </font>
    <font>
      <sz val="10"/>
      <color theme="1"/>
      <name val="Minion Pro Cond"/>
      <family val="1"/>
    </font>
    <font>
      <sz val="10"/>
      <color rgb="FF0070C0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u/>
      <sz val="11"/>
      <color theme="10"/>
      <name val="Times New Roman"/>
      <family val="1"/>
    </font>
    <font>
      <b/>
      <sz val="11"/>
      <color rgb="FFFFFFFF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4"/>
      <name val="Times New Roman"/>
      <family val="1"/>
    </font>
    <font>
      <b/>
      <sz val="11"/>
      <name val="Minion Pro Cond"/>
      <family val="1"/>
    </font>
    <font>
      <b/>
      <sz val="16"/>
      <color rgb="FFFF0000"/>
      <name val="Minion Pro Cond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1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Protection="1">
      <protection hidden="1"/>
    </xf>
    <xf numFmtId="165" fontId="5" fillId="0" borderId="0" xfId="0" applyNumberFormat="1" applyFont="1" applyProtection="1">
      <protection hidden="1"/>
    </xf>
    <xf numFmtId="1" fontId="6" fillId="0" borderId="1" xfId="0" applyNumberFormat="1" applyFont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quotePrefix="1" applyFont="1" applyFill="1" applyBorder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11" fillId="0" borderId="0" xfId="0" applyFont="1" applyBorder="1" applyAlignment="1">
      <alignment vertical="center"/>
    </xf>
    <xf numFmtId="0" fontId="13" fillId="0" borderId="0" xfId="0" applyFont="1" applyFill="1" applyAlignment="1" applyProtection="1">
      <protection hidden="1"/>
    </xf>
    <xf numFmtId="0" fontId="14" fillId="0" borderId="0" xfId="0" applyFont="1" applyBorder="1" applyAlignment="1">
      <alignment horizontal="left"/>
    </xf>
    <xf numFmtId="0" fontId="5" fillId="0" borderId="0" xfId="0" applyFont="1" applyBorder="1" applyProtection="1">
      <protection hidden="1"/>
    </xf>
    <xf numFmtId="0" fontId="5" fillId="0" borderId="0" xfId="0" quotePrefix="1" applyFont="1" applyProtection="1"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165" fontId="16" fillId="0" borderId="0" xfId="1" applyNumberFormat="1" applyFont="1" applyBorder="1" applyProtection="1">
      <protection hidden="1"/>
    </xf>
    <xf numFmtId="0" fontId="16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4" fillId="0" borderId="0" xfId="0" applyFont="1" applyFill="1" applyAlignment="1" applyProtection="1">
      <alignment wrapText="1"/>
      <protection hidden="1"/>
    </xf>
    <xf numFmtId="0" fontId="5" fillId="0" borderId="0" xfId="0" applyFont="1" applyFill="1" applyProtection="1">
      <protection hidden="1"/>
    </xf>
    <xf numFmtId="165" fontId="6" fillId="0" borderId="1" xfId="1" applyNumberFormat="1" applyFont="1" applyBorder="1" applyProtection="1">
      <protection hidden="1"/>
    </xf>
    <xf numFmtId="165" fontId="8" fillId="0" borderId="1" xfId="0" applyNumberFormat="1" applyFont="1" applyBorder="1" applyProtection="1">
      <protection hidden="1"/>
    </xf>
    <xf numFmtId="166" fontId="6" fillId="0" borderId="1" xfId="1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 horizontal="right" wrapText="1"/>
    </xf>
    <xf numFmtId="10" fontId="20" fillId="0" borderId="1" xfId="2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center" wrapText="1"/>
    </xf>
    <xf numFmtId="10" fontId="20" fillId="0" borderId="0" xfId="2" applyNumberFormat="1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166" fontId="6" fillId="2" borderId="1" xfId="1" applyNumberFormat="1" applyFont="1" applyFill="1" applyBorder="1" applyAlignment="1">
      <alignment horizontal="center" wrapText="1"/>
    </xf>
    <xf numFmtId="166" fontId="6" fillId="2" borderId="1" xfId="1" applyNumberFormat="1" applyFont="1" applyFill="1" applyBorder="1" applyAlignment="1">
      <alignment horizontal="right" wrapText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/>
      <protection hidden="1"/>
    </xf>
    <xf numFmtId="1" fontId="7" fillId="7" borderId="1" xfId="0" applyNumberFormat="1" applyFont="1" applyFill="1" applyBorder="1" applyAlignment="1" applyProtection="1">
      <alignment horizontal="center" vertical="center" wrapText="1"/>
      <protection hidden="1"/>
    </xf>
    <xf numFmtId="1" fontId="6" fillId="7" borderId="1" xfId="0" applyNumberFormat="1" applyFont="1" applyFill="1" applyBorder="1" applyProtection="1">
      <protection hidden="1"/>
    </xf>
    <xf numFmtId="165" fontId="6" fillId="7" borderId="1" xfId="1" applyNumberFormat="1" applyFont="1" applyFill="1" applyBorder="1" applyProtection="1">
      <protection hidden="1"/>
    </xf>
    <xf numFmtId="166" fontId="6" fillId="7" borderId="1" xfId="1" applyNumberFormat="1" applyFont="1" applyFill="1" applyBorder="1" applyAlignment="1">
      <alignment horizontal="center" wrapText="1"/>
    </xf>
    <xf numFmtId="166" fontId="6" fillId="7" borderId="1" xfId="1" applyNumberFormat="1" applyFont="1" applyFill="1" applyBorder="1" applyAlignment="1">
      <alignment horizontal="right" wrapText="1"/>
    </xf>
    <xf numFmtId="165" fontId="6" fillId="7" borderId="1" xfId="0" applyNumberFormat="1" applyFont="1" applyFill="1" applyBorder="1" applyAlignment="1">
      <alignment horizontal="right" wrapText="1"/>
    </xf>
    <xf numFmtId="166" fontId="6" fillId="7" borderId="1" xfId="0" applyNumberFormat="1" applyFont="1" applyFill="1" applyBorder="1" applyAlignment="1">
      <alignment horizontal="right" wrapText="1"/>
    </xf>
    <xf numFmtId="166" fontId="6" fillId="0" borderId="1" xfId="1" applyNumberFormat="1" applyFont="1" applyFill="1" applyBorder="1" applyAlignment="1">
      <alignment horizontal="center" wrapText="1"/>
    </xf>
    <xf numFmtId="166" fontId="6" fillId="0" borderId="1" xfId="1" applyNumberFormat="1" applyFont="1" applyFill="1" applyBorder="1" applyAlignment="1">
      <alignment horizontal="right" wrapText="1"/>
    </xf>
    <xf numFmtId="0" fontId="2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5" fontId="10" fillId="7" borderId="1" xfId="1" applyNumberFormat="1" applyFont="1" applyFill="1" applyBorder="1" applyProtection="1">
      <protection hidden="1"/>
    </xf>
    <xf numFmtId="0" fontId="23" fillId="0" borderId="0" xfId="0" applyFont="1" applyBorder="1"/>
    <xf numFmtId="0" fontId="23" fillId="0" borderId="0" xfId="0" applyFont="1"/>
    <xf numFmtId="0" fontId="23" fillId="0" borderId="0" xfId="0" applyFont="1" applyBorder="1" applyAlignment="1">
      <alignment horizontal="left"/>
    </xf>
    <xf numFmtId="0" fontId="17" fillId="0" borderId="0" xfId="0" applyFont="1" applyBorder="1" applyAlignment="1"/>
    <xf numFmtId="0" fontId="24" fillId="0" borderId="0" xfId="0" applyFont="1" applyBorder="1" applyAlignment="1"/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>
      <alignment horizontal="left"/>
    </xf>
    <xf numFmtId="165" fontId="2" fillId="3" borderId="1" xfId="0" applyNumberFormat="1" applyFont="1" applyFill="1" applyBorder="1" applyAlignment="1">
      <alignment horizontal="right" wrapText="1"/>
    </xf>
    <xf numFmtId="10" fontId="20" fillId="7" borderId="1" xfId="2" applyNumberFormat="1" applyFont="1" applyFill="1" applyBorder="1" applyAlignment="1">
      <alignment horizontal="right" wrapText="1"/>
    </xf>
    <xf numFmtId="0" fontId="25" fillId="5" borderId="0" xfId="0" applyFont="1" applyFill="1" applyAlignment="1" applyProtection="1">
      <alignment vertical="center" wrapText="1"/>
      <protection hidden="1"/>
    </xf>
    <xf numFmtId="167" fontId="26" fillId="3" borderId="0" xfId="1" applyNumberFormat="1" applyFont="1" applyFill="1" applyBorder="1" applyAlignment="1" applyProtection="1">
      <alignment vertical="center" wrapText="1"/>
      <protection hidden="1"/>
    </xf>
    <xf numFmtId="0" fontId="18" fillId="0" borderId="0" xfId="3" applyFont="1" applyBorder="1" applyAlignment="1" applyProtection="1">
      <alignment horizontal="left" vertical="center"/>
    </xf>
    <xf numFmtId="0" fontId="6" fillId="7" borderId="1" xfId="0" applyFont="1" applyFill="1" applyBorder="1" applyAlignment="1">
      <alignment wrapText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9" fillId="7" borderId="3" xfId="0" applyFont="1" applyFill="1" applyBorder="1" applyAlignment="1" applyProtection="1">
      <alignment horizontal="center"/>
      <protection hidden="1"/>
    </xf>
    <xf numFmtId="0" fontId="9" fillId="7" borderId="4" xfId="0" applyFont="1" applyFill="1" applyBorder="1" applyAlignment="1" applyProtection="1">
      <alignment horizontal="center"/>
      <protection hidden="1"/>
    </xf>
    <xf numFmtId="0" fontId="9" fillId="7" borderId="2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>
      <alignment horizontal="center" vertical="center"/>
    </xf>
    <xf numFmtId="0" fontId="18" fillId="0" borderId="0" xfId="3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hidden="1"/>
    </xf>
    <xf numFmtId="0" fontId="13" fillId="4" borderId="0" xfId="0" applyFont="1" applyFill="1" applyAlignment="1" applyProtection="1">
      <alignment horizontal="center"/>
      <protection hidden="1"/>
    </xf>
    <xf numFmtId="0" fontId="20" fillId="7" borderId="1" xfId="0" applyFont="1" applyFill="1" applyBorder="1" applyAlignment="1">
      <alignment horizontal="center" wrapText="1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22" fillId="0" borderId="0" xfId="0" applyFont="1" applyBorder="1" applyAlignment="1" applyProtection="1">
      <alignment horizontal="left" vertical="center" wrapText="1"/>
      <protection hidden="1"/>
    </xf>
    <xf numFmtId="0" fontId="6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7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9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6" borderId="8" xfId="0" applyFont="1" applyFill="1" applyBorder="1" applyAlignment="1" applyProtection="1">
      <alignment horizontal="center" vertical="center"/>
      <protection hidden="1"/>
    </xf>
    <xf numFmtId="0" fontId="2" fillId="6" borderId="7" xfId="0" applyFont="1" applyFill="1" applyBorder="1" applyAlignment="1" applyProtection="1">
      <alignment horizontal="center" vertical="center"/>
      <protection hidden="1"/>
    </xf>
    <xf numFmtId="0" fontId="2" fillId="6" borderId="6" xfId="0" applyFont="1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0" fontId="7" fillId="7" borderId="3" xfId="0" applyFont="1" applyFill="1" applyBorder="1" applyAlignment="1" applyProtection="1">
      <alignment horizontal="left" vertical="center" wrapText="1"/>
      <protection hidden="1"/>
    </xf>
    <xf numFmtId="0" fontId="7" fillId="7" borderId="2" xfId="0" applyFont="1" applyFill="1" applyBorder="1" applyAlignment="1" applyProtection="1">
      <alignment horizontal="left" vertical="center" wrapText="1"/>
      <protection hidden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219074</xdr:rowOff>
    </xdr:from>
    <xdr:to>
      <xdr:col>1</xdr:col>
      <xdr:colOff>1</xdr:colOff>
      <xdr:row>6</xdr:row>
      <xdr:rowOff>200024</xdr:rowOff>
    </xdr:to>
    <xdr:grpSp>
      <xdr:nvGrpSpPr>
        <xdr:cNvPr id="3" name="Group 3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1064560" y="219074"/>
          <a:ext cx="0" cy="1247215"/>
          <a:chOff x="2208460" y="217030"/>
          <a:chExt cx="260171" cy="1059732"/>
        </a:xfrm>
      </xdr:grpSpPr>
      <xdr:pic>
        <xdr:nvPicPr>
          <xdr:cNvPr id="4" name="Picture 8" descr="Káº¿t quáº£ hÃ¬nh áº£nh cho logo gps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208460" y="217030"/>
            <a:ext cx="250646" cy="18053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10" descr="Káº¿t quáº£ hÃ¬nh áº£nh cho logo email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238789" y="1105312"/>
            <a:ext cx="171450" cy="171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11" descr="Káº¿t quáº£ hÃ¬nh áº£nh cho logo Äiá»n thoáº¡i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2209385" y="875515"/>
            <a:ext cx="259246" cy="201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0</xdr:col>
      <xdr:colOff>33616</xdr:colOff>
      <xdr:row>0</xdr:row>
      <xdr:rowOff>0</xdr:rowOff>
    </xdr:from>
    <xdr:to>
      <xdr:col>5</xdr:col>
      <xdr:colOff>1277471</xdr:colOff>
      <xdr:row>7</xdr:row>
      <xdr:rowOff>89647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616" y="0"/>
          <a:ext cx="9962031" cy="1557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Layout" topLeftCell="A4" zoomScale="85" zoomScaleNormal="85" zoomScalePageLayoutView="85" workbookViewId="0">
      <selection activeCell="G9" sqref="G9"/>
    </sheetView>
  </sheetViews>
  <sheetFormatPr defaultColWidth="9.140625" defaultRowHeight="15.75"/>
  <cols>
    <col min="1" max="1" width="14.85546875" style="3" customWidth="1"/>
    <col min="2" max="2" width="50" style="3" customWidth="1"/>
    <col min="3" max="3" width="21.7109375" style="3" customWidth="1"/>
    <col min="4" max="4" width="18.28515625" style="3" customWidth="1"/>
    <col min="5" max="5" width="16.7109375" style="3" customWidth="1"/>
    <col min="6" max="6" width="18.140625" style="3" customWidth="1"/>
    <col min="7" max="7" width="15.42578125" style="3" customWidth="1"/>
    <col min="8" max="8" width="13.140625" style="3" hidden="1" customWidth="1"/>
    <col min="9" max="9" width="11.5703125" style="3" customWidth="1"/>
    <col min="10" max="10" width="7" style="3" customWidth="1"/>
    <col min="11" max="16384" width="9.140625" style="3"/>
  </cols>
  <sheetData>
    <row r="1" spans="1:9" ht="20.25">
      <c r="A1" s="54"/>
    </row>
    <row r="2" spans="1:9">
      <c r="A2" s="50"/>
    </row>
    <row r="3" spans="1:9">
      <c r="A3" s="50"/>
    </row>
    <row r="4" spans="1:9">
      <c r="A4" s="51"/>
      <c r="B4" s="55"/>
    </row>
    <row r="5" spans="1:9">
      <c r="A5" s="52"/>
      <c r="B5" s="56"/>
      <c r="C5" s="15"/>
      <c r="D5" s="15"/>
    </row>
    <row r="6" spans="1:9">
      <c r="A6" s="50"/>
      <c r="B6" s="17"/>
    </row>
    <row r="7" spans="1:9">
      <c r="A7" s="53"/>
      <c r="B7" s="61"/>
      <c r="C7" s="72"/>
      <c r="D7" s="73"/>
      <c r="E7" s="71"/>
      <c r="F7" s="71"/>
      <c r="G7" s="13"/>
    </row>
    <row r="8" spans="1:9" ht="7.5" customHeight="1"/>
    <row r="9" spans="1:9" ht="24" customHeight="1">
      <c r="A9" s="75" t="s">
        <v>13</v>
      </c>
      <c r="B9" s="75"/>
      <c r="C9" s="75"/>
      <c r="D9" s="75"/>
      <c r="E9" s="75"/>
      <c r="F9" s="75"/>
      <c r="G9" s="14"/>
    </row>
    <row r="10" spans="1:9" ht="6.75" customHeight="1"/>
    <row r="11" spans="1:9" s="2" customFormat="1" ht="15" customHeight="1">
      <c r="A11" s="74"/>
      <c r="B11" s="74"/>
      <c r="C11" s="1"/>
      <c r="D11" s="1"/>
      <c r="E11" s="1"/>
      <c r="F11" s="1"/>
      <c r="G11" s="1"/>
      <c r="H11" s="1"/>
      <c r="I11" s="1"/>
    </row>
    <row r="12" spans="1:9" ht="48" customHeight="1">
      <c r="A12" s="80" t="s">
        <v>26</v>
      </c>
      <c r="B12" s="80"/>
      <c r="C12" s="80"/>
      <c r="D12" s="80"/>
      <c r="E12" s="59" t="s">
        <v>27</v>
      </c>
      <c r="F12" s="60">
        <v>4000000</v>
      </c>
      <c r="G12" s="12"/>
      <c r="H12" s="12"/>
      <c r="I12" s="12"/>
    </row>
    <row r="13" spans="1:9" s="23" customFormat="1" ht="15.75" customHeight="1">
      <c r="A13" s="21"/>
      <c r="B13" s="21"/>
      <c r="C13" s="21"/>
      <c r="D13" s="21"/>
      <c r="E13" s="21"/>
      <c r="F13" s="21"/>
      <c r="G13" s="22"/>
      <c r="H13" s="22"/>
      <c r="I13" s="22"/>
    </row>
    <row r="14" spans="1:9" ht="27.6" customHeight="1">
      <c r="A14" s="18"/>
      <c r="B14" s="77" t="s">
        <v>28</v>
      </c>
      <c r="C14" s="78"/>
      <c r="D14" s="78"/>
      <c r="E14" s="78"/>
      <c r="F14" s="79"/>
      <c r="G14" s="12"/>
      <c r="H14" s="12"/>
      <c r="I14" s="12"/>
    </row>
    <row r="15" spans="1:9" ht="30" customHeight="1">
      <c r="A15" s="4"/>
      <c r="B15" s="90" t="s">
        <v>0</v>
      </c>
      <c r="C15" s="91"/>
      <c r="D15" s="34" t="s">
        <v>12</v>
      </c>
      <c r="E15" s="35" t="s">
        <v>1</v>
      </c>
      <c r="F15" s="34" t="s">
        <v>2</v>
      </c>
      <c r="G15" s="4"/>
      <c r="H15" s="4"/>
      <c r="I15" s="4"/>
    </row>
    <row r="16" spans="1:9" ht="15.75" customHeight="1">
      <c r="A16" s="4"/>
      <c r="B16" s="92"/>
      <c r="C16" s="93"/>
      <c r="D16" s="36" t="s">
        <v>3</v>
      </c>
      <c r="E16" s="36" t="s">
        <v>4</v>
      </c>
      <c r="F16" s="36" t="s">
        <v>3</v>
      </c>
      <c r="G16" s="4"/>
      <c r="H16" s="4"/>
      <c r="I16" s="4"/>
    </row>
    <row r="17" spans="1:11" ht="13.5" customHeight="1">
      <c r="A17" s="4"/>
      <c r="B17" s="69" t="s">
        <v>5</v>
      </c>
      <c r="C17" s="70"/>
      <c r="D17" s="5">
        <v>1678</v>
      </c>
      <c r="E17" s="6">
        <v>50</v>
      </c>
      <c r="F17" s="24">
        <f>D17*E17</f>
        <v>83900</v>
      </c>
      <c r="G17" s="7"/>
      <c r="H17" s="19">
        <f>E17*D17</f>
        <v>83900</v>
      </c>
      <c r="I17" s="4"/>
    </row>
    <row r="18" spans="1:11" ht="13.5" customHeight="1">
      <c r="A18" s="4"/>
      <c r="B18" s="94" t="s">
        <v>6</v>
      </c>
      <c r="C18" s="95"/>
      <c r="D18" s="37">
        <v>1734</v>
      </c>
      <c r="E18" s="38">
        <f>IF(E17=50,IF($F$23&lt;H18,($F$23-H17)/D18,50),0)</f>
        <v>50</v>
      </c>
      <c r="F18" s="39">
        <f>IF(E18=0,0,D18*E18)</f>
        <v>86700</v>
      </c>
      <c r="G18" s="7"/>
      <c r="H18" s="19">
        <f>H17+D18*50</f>
        <v>170600</v>
      </c>
      <c r="I18" s="4"/>
      <c r="K18"/>
    </row>
    <row r="19" spans="1:11" ht="13.5" customHeight="1">
      <c r="A19" s="4"/>
      <c r="B19" s="69" t="s">
        <v>7</v>
      </c>
      <c r="C19" s="70"/>
      <c r="D19" s="5">
        <v>2014</v>
      </c>
      <c r="E19" s="8">
        <f>IF(E18=50,IF($F$23&lt;H19,($F$23-H18)/D19,100),0)</f>
        <v>100</v>
      </c>
      <c r="F19" s="24">
        <f>IF(E19=0,0,D19*E19)</f>
        <v>201400</v>
      </c>
      <c r="G19" s="7"/>
      <c r="H19" s="19">
        <f>H18+D19*100</f>
        <v>372000</v>
      </c>
      <c r="I19" s="4"/>
    </row>
    <row r="20" spans="1:11" ht="13.5" customHeight="1">
      <c r="A20" s="4"/>
      <c r="B20" s="94" t="s">
        <v>8</v>
      </c>
      <c r="C20" s="95"/>
      <c r="D20" s="37">
        <v>2536</v>
      </c>
      <c r="E20" s="38">
        <f>IF(E19=100,IF($F$23&lt;H20,($F$23-H19)/D20,100),0)</f>
        <v>100</v>
      </c>
      <c r="F20" s="39">
        <f>IF(E20=0,0,D20*E20)</f>
        <v>253600</v>
      </c>
      <c r="G20" s="7"/>
      <c r="H20" s="19">
        <f>H19+D20*100</f>
        <v>625600</v>
      </c>
      <c r="I20" s="4"/>
    </row>
    <row r="21" spans="1:11" ht="13.5" customHeight="1">
      <c r="A21" s="4"/>
      <c r="B21" s="69" t="s">
        <v>9</v>
      </c>
      <c r="C21" s="70"/>
      <c r="D21" s="5">
        <v>2834</v>
      </c>
      <c r="E21" s="8">
        <f>IF(E20=100,IF($F$23&lt;H21,($F$23-H20)/D21,100),0)</f>
        <v>100</v>
      </c>
      <c r="F21" s="24">
        <f>IF(E21=0,0,D21*E21)</f>
        <v>283400</v>
      </c>
      <c r="G21" s="7"/>
      <c r="H21" s="19">
        <f>H20+D21*100</f>
        <v>909000</v>
      </c>
      <c r="I21" s="4"/>
    </row>
    <row r="22" spans="1:11" ht="13.5" customHeight="1">
      <c r="A22" s="4"/>
      <c r="B22" s="94" t="s">
        <v>10</v>
      </c>
      <c r="C22" s="95"/>
      <c r="D22" s="37">
        <v>2927</v>
      </c>
      <c r="E22" s="38">
        <f>IF(E21=100,(F23-H21)/D22,0)</f>
        <v>954.801402016981</v>
      </c>
      <c r="F22" s="39">
        <f>IF(E22=0,0,D22*E22)</f>
        <v>2794703.7037037034</v>
      </c>
      <c r="G22" s="7"/>
      <c r="H22" s="19">
        <f>H21+D22*E22</f>
        <v>3703703.7037037034</v>
      </c>
      <c r="I22" s="4"/>
    </row>
    <row r="23" spans="1:11" ht="13.5" customHeight="1">
      <c r="A23" s="4"/>
      <c r="B23" s="63" t="s">
        <v>11</v>
      </c>
      <c r="C23" s="64"/>
      <c r="D23" s="65"/>
      <c r="E23" s="8">
        <f>SUM(E17:E22)</f>
        <v>1354.801402016981</v>
      </c>
      <c r="F23" s="25">
        <f>F24/1.08</f>
        <v>3703703.7037037034</v>
      </c>
      <c r="G23" s="4"/>
      <c r="H23" s="20"/>
      <c r="I23" s="4"/>
    </row>
    <row r="24" spans="1:11">
      <c r="A24" s="4"/>
      <c r="B24" s="66" t="s">
        <v>14</v>
      </c>
      <c r="C24" s="67"/>
      <c r="D24" s="67"/>
      <c r="E24" s="68"/>
      <c r="F24" s="49">
        <f>F12</f>
        <v>4000000</v>
      </c>
      <c r="G24" s="4"/>
      <c r="H24" s="20"/>
      <c r="I24" s="4"/>
    </row>
    <row r="25" spans="1:11">
      <c r="A25" s="9"/>
      <c r="B25" s="10"/>
      <c r="C25" s="10"/>
      <c r="D25" s="11"/>
      <c r="E25" s="11"/>
      <c r="F25" s="48"/>
      <c r="G25" s="11"/>
      <c r="H25" s="11"/>
      <c r="I25" s="11"/>
    </row>
    <row r="26" spans="1:11">
      <c r="A26" s="9"/>
      <c r="B26" s="10"/>
      <c r="C26" s="10"/>
      <c r="D26" s="11"/>
      <c r="E26" s="11"/>
      <c r="F26" s="11"/>
      <c r="G26" s="11"/>
      <c r="H26" s="11"/>
      <c r="I26" s="11"/>
    </row>
    <row r="27" spans="1:11" ht="28.9" customHeight="1">
      <c r="B27" s="86" t="s">
        <v>15</v>
      </c>
      <c r="C27" s="86"/>
      <c r="D27" s="86"/>
      <c r="E27" s="86"/>
      <c r="F27" s="86"/>
    </row>
    <row r="28" spans="1:11" ht="29.25">
      <c r="B28" s="87" t="s">
        <v>0</v>
      </c>
      <c r="C28" s="87"/>
      <c r="D28" s="46" t="s">
        <v>12</v>
      </c>
      <c r="E28" s="46" t="s">
        <v>1</v>
      </c>
      <c r="F28" s="46" t="s">
        <v>2</v>
      </c>
    </row>
    <row r="29" spans="1:11">
      <c r="B29" s="87"/>
      <c r="C29" s="87"/>
      <c r="D29" s="47" t="s">
        <v>3</v>
      </c>
      <c r="E29" s="47" t="s">
        <v>4</v>
      </c>
      <c r="F29" s="47" t="s">
        <v>3</v>
      </c>
    </row>
    <row r="30" spans="1:11">
      <c r="B30" s="81" t="s">
        <v>16</v>
      </c>
      <c r="C30" s="81"/>
      <c r="D30" s="32">
        <v>1753</v>
      </c>
      <c r="E30" s="26">
        <f>IF(E23&lt;100,E23,100)</f>
        <v>100</v>
      </c>
      <c r="F30" s="27">
        <f>D30*E30</f>
        <v>175300</v>
      </c>
    </row>
    <row r="31" spans="1:11">
      <c r="B31" s="62" t="s">
        <v>17</v>
      </c>
      <c r="C31" s="62"/>
      <c r="D31" s="40">
        <v>2088</v>
      </c>
      <c r="E31" s="41">
        <f>IF(E23-100&lt;0,0,IF(E23-300&lt;0,E23-100,200))</f>
        <v>200</v>
      </c>
      <c r="F31" s="42">
        <f t="shared" ref="F31:F33" si="0">D31*E31</f>
        <v>417600</v>
      </c>
    </row>
    <row r="32" spans="1:11">
      <c r="B32" s="81" t="s">
        <v>18</v>
      </c>
      <c r="C32" s="81"/>
      <c r="D32" s="32">
        <v>2909</v>
      </c>
      <c r="E32" s="26">
        <f>IF(E23-300&lt;0,0,IF(E23-700&lt;0,E23-300,400))</f>
        <v>400</v>
      </c>
      <c r="F32" s="27">
        <f t="shared" si="0"/>
        <v>1163600</v>
      </c>
    </row>
    <row r="33" spans="1:6">
      <c r="B33" s="62" t="s">
        <v>19</v>
      </c>
      <c r="C33" s="62"/>
      <c r="D33" s="40">
        <v>3076</v>
      </c>
      <c r="E33" s="41">
        <f>IF(E23-700&lt;0,0,E23-700)</f>
        <v>654.801402016981</v>
      </c>
      <c r="F33" s="42">
        <f t="shared" si="0"/>
        <v>2014169.1126042337</v>
      </c>
    </row>
    <row r="34" spans="1:6">
      <c r="B34" s="88" t="s">
        <v>11</v>
      </c>
      <c r="C34" s="88"/>
      <c r="D34" s="88"/>
      <c r="E34" s="26">
        <f>SUM(E30:E33)</f>
        <v>1354.801402016981</v>
      </c>
      <c r="F34" s="26">
        <f>SUM(F30:F33)</f>
        <v>3770669.1126042334</v>
      </c>
    </row>
    <row r="35" spans="1:6">
      <c r="B35" s="89" t="s">
        <v>14</v>
      </c>
      <c r="C35" s="89"/>
      <c r="D35" s="89"/>
      <c r="E35" s="89"/>
      <c r="F35" s="57">
        <f>F34*1.08</f>
        <v>4072322.6416125726</v>
      </c>
    </row>
    <row r="36" spans="1:6">
      <c r="B36" s="85" t="s">
        <v>20</v>
      </c>
      <c r="C36" s="85"/>
      <c r="D36" s="85"/>
      <c r="E36" s="85"/>
      <c r="F36" s="28">
        <f>F35/F24-1</f>
        <v>1.8080660403143156E-2</v>
      </c>
    </row>
    <row r="37" spans="1:6">
      <c r="A37" s="16"/>
      <c r="B37" s="29"/>
      <c r="C37" s="29"/>
      <c r="D37" s="29"/>
      <c r="E37" s="29"/>
      <c r="F37" s="30"/>
    </row>
    <row r="38" spans="1:6">
      <c r="A38" s="16"/>
      <c r="B38" s="31"/>
      <c r="C38" s="31"/>
      <c r="D38" s="31"/>
      <c r="E38" s="31"/>
      <c r="F38" s="31"/>
    </row>
    <row r="39" spans="1:6" ht="30" customHeight="1">
      <c r="B39" s="86" t="s">
        <v>21</v>
      </c>
      <c r="C39" s="86"/>
      <c r="D39" s="86"/>
      <c r="E39" s="86"/>
      <c r="F39" s="86"/>
    </row>
    <row r="40" spans="1:6" ht="29.25">
      <c r="B40" s="87" t="s">
        <v>0</v>
      </c>
      <c r="C40" s="87"/>
      <c r="D40" s="46" t="s">
        <v>12</v>
      </c>
      <c r="E40" s="46" t="s">
        <v>1</v>
      </c>
      <c r="F40" s="46" t="s">
        <v>2</v>
      </c>
    </row>
    <row r="41" spans="1:6">
      <c r="B41" s="87"/>
      <c r="C41" s="87"/>
      <c r="D41" s="47" t="s">
        <v>3</v>
      </c>
      <c r="E41" s="47" t="s">
        <v>4</v>
      </c>
      <c r="F41" s="47" t="s">
        <v>3</v>
      </c>
    </row>
    <row r="42" spans="1:6">
      <c r="B42" s="81" t="s">
        <v>16</v>
      </c>
      <c r="C42" s="81"/>
      <c r="D42" s="32">
        <v>1753</v>
      </c>
      <c r="E42" s="26">
        <f>IF(E23&lt;100,E23,100)</f>
        <v>100</v>
      </c>
      <c r="F42" s="26">
        <f>D42*E42</f>
        <v>175300</v>
      </c>
    </row>
    <row r="43" spans="1:6">
      <c r="B43" s="62" t="s">
        <v>22</v>
      </c>
      <c r="C43" s="62"/>
      <c r="D43" s="40">
        <v>2051</v>
      </c>
      <c r="E43" s="41">
        <f>IF(E23-100&lt;0,0,IF(E23-200&lt;0,E23-100,100))</f>
        <v>100</v>
      </c>
      <c r="F43" s="41">
        <f t="shared" ref="F43:F46" si="1">D43*E43</f>
        <v>205100</v>
      </c>
    </row>
    <row r="44" spans="1:6">
      <c r="B44" s="81" t="s">
        <v>23</v>
      </c>
      <c r="C44" s="81"/>
      <c r="D44" s="32">
        <v>2424</v>
      </c>
      <c r="E44" s="33">
        <f>IF(E23-200&lt;0,0,IF(E23-400&lt;0,E23-200,200))</f>
        <v>200</v>
      </c>
      <c r="F44" s="26">
        <f t="shared" si="1"/>
        <v>484800</v>
      </c>
    </row>
    <row r="45" spans="1:6">
      <c r="B45" s="62" t="s">
        <v>24</v>
      </c>
      <c r="C45" s="62"/>
      <c r="D45" s="40">
        <v>2871</v>
      </c>
      <c r="E45" s="41">
        <f>IF(E23-400&lt;0,0,IF(E23-700&lt;0,E23-400,300))</f>
        <v>300</v>
      </c>
      <c r="F45" s="41">
        <f t="shared" si="1"/>
        <v>861300</v>
      </c>
    </row>
    <row r="46" spans="1:6">
      <c r="B46" s="82" t="s">
        <v>25</v>
      </c>
      <c r="C46" s="82"/>
      <c r="D46" s="44">
        <v>3076</v>
      </c>
      <c r="E46" s="45">
        <f>IF(E23-700&lt;0,0,E23-700)</f>
        <v>654.801402016981</v>
      </c>
      <c r="F46" s="45">
        <f t="shared" si="1"/>
        <v>2014169.1126042337</v>
      </c>
    </row>
    <row r="47" spans="1:6">
      <c r="B47" s="83" t="s">
        <v>11</v>
      </c>
      <c r="C47" s="83"/>
      <c r="D47" s="83"/>
      <c r="E47" s="41">
        <f>SUM(E42:E46)</f>
        <v>1354.801402016981</v>
      </c>
      <c r="F47" s="43">
        <f>SUM(F42:F46)</f>
        <v>3740669.1126042334</v>
      </c>
    </row>
    <row r="48" spans="1:6">
      <c r="B48" s="84" t="s">
        <v>14</v>
      </c>
      <c r="C48" s="84"/>
      <c r="D48" s="84"/>
      <c r="E48" s="84"/>
      <c r="F48" s="57">
        <f>F47*1.08</f>
        <v>4039922.6416125726</v>
      </c>
    </row>
    <row r="49" spans="2:6">
      <c r="B49" s="76" t="s">
        <v>20</v>
      </c>
      <c r="C49" s="76"/>
      <c r="D49" s="76"/>
      <c r="E49" s="76"/>
      <c r="F49" s="58">
        <f>F48/F24-1</f>
        <v>9.9806604031431601E-3</v>
      </c>
    </row>
  </sheetData>
  <protectedRanges>
    <protectedRange password="D02F" sqref="H17:H22" name="Range1_1"/>
  </protectedRanges>
  <mergeCells count="34">
    <mergeCell ref="B21:C21"/>
    <mergeCell ref="B22:C22"/>
    <mergeCell ref="B49:E49"/>
    <mergeCell ref="B14:F14"/>
    <mergeCell ref="A12:D12"/>
    <mergeCell ref="B44:C44"/>
    <mergeCell ref="B45:C45"/>
    <mergeCell ref="B46:C46"/>
    <mergeCell ref="B47:D47"/>
    <mergeCell ref="B48:E48"/>
    <mergeCell ref="B36:E36"/>
    <mergeCell ref="B39:F39"/>
    <mergeCell ref="B40:C41"/>
    <mergeCell ref="B42:C42"/>
    <mergeCell ref="B33:C33"/>
    <mergeCell ref="B34:D34"/>
    <mergeCell ref="B35:E35"/>
    <mergeCell ref="B15:C16"/>
    <mergeCell ref="B43:C43"/>
    <mergeCell ref="B23:D23"/>
    <mergeCell ref="B24:E24"/>
    <mergeCell ref="B17:C17"/>
    <mergeCell ref="E7:F7"/>
    <mergeCell ref="C7:D7"/>
    <mergeCell ref="A11:B11"/>
    <mergeCell ref="A9:F9"/>
    <mergeCell ref="B27:F27"/>
    <mergeCell ref="B28:C29"/>
    <mergeCell ref="B30:C30"/>
    <mergeCell ref="B31:C31"/>
    <mergeCell ref="B32:C32"/>
    <mergeCell ref="B18:C18"/>
    <mergeCell ref="B19:C19"/>
    <mergeCell ref="B20:C20"/>
  </mergeCells>
  <pageMargins left="0.23622047244094491" right="0.23622047244094491" top="7.874015748031496E-2" bottom="0.11811023622047245" header="3.937007874015748E-2" footer="7.874015748031496E-2"/>
  <pageSetup paperSize="9" scale="7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TT HO GIA DINH</vt:lpstr>
      <vt:lpstr>'TT HO GIA DINH'!Print_Area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TatNhien</dc:creator>
  <cp:lastModifiedBy>Admin</cp:lastModifiedBy>
  <cp:lastPrinted>2019-12-16T05:59:27Z</cp:lastPrinted>
  <dcterms:created xsi:type="dcterms:W3CDTF">2018-06-29T05:08:51Z</dcterms:created>
  <dcterms:modified xsi:type="dcterms:W3CDTF">2022-10-21T03:12:48Z</dcterms:modified>
</cp:coreProperties>
</file>